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pss\OneDrive\Documentos\AIPSSA-CYBER\CYBER\CONDICIONES COMERCIALES PRECIOS\"/>
    </mc:Choice>
  </mc:AlternateContent>
  <xr:revisionPtr revIDLastSave="0" documentId="8_{67EADCC2-2764-4A23-BA00-7269923564C5}" xr6:coauthVersionLast="47" xr6:coauthVersionMax="47" xr10:uidLastSave="{00000000-0000-0000-0000-000000000000}"/>
  <bookViews>
    <workbookView xWindow="-108" yWindow="-108" windowWidth="23256" windowHeight="12456" xr2:uid="{0591118C-F9FD-47B5-9817-FB53314B013B}"/>
  </bookViews>
  <sheets>
    <sheet name="Definitivo 2023" sheetId="4" r:id="rId1"/>
    <sheet name="Hoja5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4" l="1"/>
  <c r="H2" i="4"/>
  <c r="C25" i="4" l="1"/>
  <c r="C24" i="4"/>
  <c r="C23" i="4"/>
  <c r="C22" i="4"/>
  <c r="C21" i="4"/>
  <c r="C20" i="4"/>
  <c r="B25" i="4"/>
  <c r="B24" i="4"/>
  <c r="A25" i="4" s="1"/>
  <c r="B23" i="4"/>
  <c r="A24" i="4" s="1"/>
  <c r="B22" i="4"/>
  <c r="A23" i="4" s="1"/>
  <c r="B21" i="4"/>
  <c r="A22" i="4" s="1"/>
  <c r="B20" i="4"/>
  <c r="A21" i="4" s="1"/>
  <c r="D3" i="4"/>
  <c r="N3" i="4"/>
  <c r="O3" i="4"/>
  <c r="R3" i="4" s="1"/>
  <c r="D21" i="4" l="1"/>
  <c r="D25" i="4"/>
  <c r="E32" i="4"/>
  <c r="E25" i="4"/>
  <c r="E24" i="4"/>
  <c r="E23" i="4"/>
  <c r="E22" i="4"/>
  <c r="E21" i="4"/>
  <c r="E20" i="4"/>
  <c r="D20" i="4"/>
  <c r="D22" i="4" l="1"/>
  <c r="D24" i="4"/>
  <c r="D23" i="4"/>
  <c r="O5" i="4" l="1"/>
  <c r="R5" i="4" s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N4" i="4"/>
  <c r="O31" i="4" l="1"/>
  <c r="R31" i="4" s="1"/>
  <c r="N31" i="4"/>
  <c r="O30" i="4"/>
  <c r="R30" i="4" s="1"/>
  <c r="N30" i="4"/>
  <c r="O29" i="4"/>
  <c r="R29" i="4" s="1"/>
  <c r="N29" i="4"/>
  <c r="O28" i="4"/>
  <c r="R28" i="4" s="1"/>
  <c r="N28" i="4"/>
  <c r="O27" i="4"/>
  <c r="R27" i="4" s="1"/>
  <c r="N27" i="4"/>
  <c r="O26" i="4"/>
  <c r="R26" i="4" s="1"/>
  <c r="N26" i="4"/>
  <c r="O25" i="4"/>
  <c r="R25" i="4" s="1"/>
  <c r="N25" i="4"/>
  <c r="O24" i="4"/>
  <c r="R24" i="4" s="1"/>
  <c r="N24" i="4"/>
  <c r="O23" i="4"/>
  <c r="R23" i="4" s="1"/>
  <c r="N23" i="4"/>
  <c r="O22" i="4"/>
  <c r="R22" i="4" s="1"/>
  <c r="N22" i="4"/>
  <c r="O21" i="4"/>
  <c r="R21" i="4" s="1"/>
  <c r="N21" i="4"/>
  <c r="O20" i="4"/>
  <c r="R20" i="4" s="1"/>
  <c r="N20" i="4"/>
  <c r="O19" i="4"/>
  <c r="R19" i="4" s="1"/>
  <c r="N19" i="4"/>
  <c r="O18" i="4"/>
  <c r="R18" i="4" s="1"/>
  <c r="N18" i="4"/>
  <c r="O17" i="4"/>
  <c r="R17" i="4" s="1"/>
  <c r="N17" i="4"/>
  <c r="O16" i="4"/>
  <c r="R16" i="4" s="1"/>
  <c r="N16" i="4"/>
  <c r="O15" i="4"/>
  <c r="R15" i="4" s="1"/>
  <c r="N15" i="4"/>
  <c r="O14" i="4"/>
  <c r="R14" i="4" s="1"/>
  <c r="N14" i="4"/>
  <c r="C14" i="4"/>
  <c r="O13" i="4"/>
  <c r="R13" i="4" s="1"/>
  <c r="N13" i="4"/>
  <c r="O12" i="4"/>
  <c r="R12" i="4" s="1"/>
  <c r="N12" i="4"/>
  <c r="O11" i="4"/>
  <c r="R11" i="4" s="1"/>
  <c r="N11" i="4"/>
  <c r="O10" i="4"/>
  <c r="R10" i="4" s="1"/>
  <c r="N10" i="4"/>
  <c r="O9" i="4"/>
  <c r="R9" i="4" s="1"/>
  <c r="N9" i="4"/>
  <c r="O8" i="4"/>
  <c r="R8" i="4" s="1"/>
  <c r="N8" i="4"/>
  <c r="D7" i="4"/>
  <c r="O7" i="4"/>
  <c r="R7" i="4" s="1"/>
  <c r="N7" i="4"/>
  <c r="D6" i="4"/>
  <c r="O6" i="4"/>
  <c r="R6" i="4" s="1"/>
  <c r="N6" i="4"/>
  <c r="D5" i="4"/>
  <c r="N5" i="4"/>
  <c r="D4" i="4"/>
  <c r="O4" i="4"/>
  <c r="E2" i="4"/>
  <c r="F2" i="4" s="1"/>
  <c r="R4" i="4" l="1"/>
  <c r="B16" i="4"/>
  <c r="E3" i="4"/>
  <c r="P5" i="4"/>
  <c r="S5" i="4" s="1"/>
  <c r="P3" i="4"/>
  <c r="S3" i="4" s="1"/>
  <c r="P13" i="4"/>
  <c r="S13" i="4" s="1"/>
  <c r="P4" i="4"/>
  <c r="S4" i="4" s="1"/>
  <c r="P8" i="4"/>
  <c r="S8" i="4" s="1"/>
  <c r="P22" i="4"/>
  <c r="S22" i="4" s="1"/>
  <c r="P7" i="4"/>
  <c r="S7" i="4" s="1"/>
  <c r="P15" i="4"/>
  <c r="S15" i="4" s="1"/>
  <c r="P18" i="4"/>
  <c r="S18" i="4" s="1"/>
  <c r="P10" i="4"/>
  <c r="S10" i="4" s="1"/>
  <c r="P21" i="4"/>
  <c r="S21" i="4" s="1"/>
  <c r="P16" i="4"/>
  <c r="S16" i="4" s="1"/>
  <c r="P11" i="4"/>
  <c r="S11" i="4" s="1"/>
  <c r="I3" i="4"/>
  <c r="J3" i="4" s="1"/>
  <c r="P26" i="4"/>
  <c r="S26" i="4" s="1"/>
  <c r="P28" i="4"/>
  <c r="S28" i="4" s="1"/>
  <c r="P30" i="4"/>
  <c r="S30" i="4" s="1"/>
  <c r="P20" i="4"/>
  <c r="S20" i="4" s="1"/>
  <c r="P25" i="4"/>
  <c r="S25" i="4" s="1"/>
  <c r="P9" i="4"/>
  <c r="S9" i="4" s="1"/>
  <c r="P12" i="4"/>
  <c r="S12" i="4" s="1"/>
  <c r="P17" i="4"/>
  <c r="S17" i="4" s="1"/>
  <c r="P14" i="4"/>
  <c r="S14" i="4" s="1"/>
  <c r="P24" i="4"/>
  <c r="S24" i="4" s="1"/>
  <c r="P6" i="4"/>
  <c r="S6" i="4" s="1"/>
  <c r="P19" i="4"/>
  <c r="S19" i="4" s="1"/>
  <c r="P23" i="4"/>
  <c r="S23" i="4" s="1"/>
  <c r="P27" i="4"/>
  <c r="S27" i="4" s="1"/>
  <c r="P29" i="4"/>
  <c r="S29" i="4" s="1"/>
  <c r="P31" i="4"/>
  <c r="S31" i="4" s="1"/>
  <c r="G3" i="4" l="1"/>
  <c r="F3" i="4"/>
  <c r="I4" i="4" s="1"/>
  <c r="J4" i="4" s="1"/>
  <c r="C16" i="4"/>
  <c r="B10" i="4"/>
  <c r="C10" i="4"/>
  <c r="E4" i="4" l="1"/>
  <c r="G4" i="4" s="1"/>
  <c r="H4" i="4" s="1"/>
  <c r="H3" i="4"/>
  <c r="F4" i="4" l="1"/>
  <c r="E5" i="4" s="1"/>
  <c r="G5" i="4" s="1"/>
  <c r="H5" i="4" s="1"/>
  <c r="F5" i="4" l="1"/>
  <c r="E6" i="4" s="1"/>
  <c r="F6" i="4" s="1"/>
  <c r="I5" i="4"/>
  <c r="J5" i="4" s="1"/>
  <c r="E7" i="4" l="1"/>
  <c r="F7" i="4" s="1"/>
  <c r="I6" i="4" l="1"/>
  <c r="J6" i="4" s="1"/>
  <c r="G6" i="4"/>
  <c r="H6" i="4" l="1"/>
  <c r="B15" i="4"/>
  <c r="I7" i="4"/>
  <c r="J7" i="4" s="1"/>
  <c r="G7" i="4"/>
  <c r="H7" i="4" l="1"/>
  <c r="B17" i="4"/>
  <c r="B18" i="4" s="1"/>
  <c r="I8" i="4"/>
  <c r="J8" i="4" s="1"/>
  <c r="B11" i="4" l="1"/>
  <c r="B12" i="4" s="1"/>
  <c r="C17" i="4"/>
  <c r="C18" i="4" s="1"/>
  <c r="C11" i="4" l="1"/>
  <c r="C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</author>
  </authors>
  <commentList>
    <comment ref="B13" authorId="0" shapeId="0" xr:uid="{29B896FE-D3C1-4F9D-AB6B-496B1458DD18}">
      <text>
        <r>
          <rPr>
            <b/>
            <sz val="9"/>
            <color indexed="81"/>
            <rFont val="Tahoma"/>
            <family val="2"/>
          </rPr>
          <t>edgar:</t>
        </r>
        <r>
          <rPr>
            <sz val="9"/>
            <color indexed="81"/>
            <rFont val="Tahoma"/>
            <family val="2"/>
          </rPr>
          <t xml:space="preserve">
Cantidad mínima de ordenes para establecer un pago mínimo</t>
        </r>
      </text>
    </comment>
  </commentList>
</comments>
</file>

<file path=xl/sharedStrings.xml><?xml version="1.0" encoding="utf-8"?>
<sst xmlns="http://schemas.openxmlformats.org/spreadsheetml/2006/main" count="67" uniqueCount="34">
  <si>
    <t>Mensualidad</t>
  </si>
  <si>
    <t>Cant. solicitudes</t>
  </si>
  <si>
    <t>Unitario nuevo</t>
  </si>
  <si>
    <t>Ordenes Rango</t>
  </si>
  <si>
    <t>Ordenes/Precio</t>
  </si>
  <si>
    <t>Remanente</t>
  </si>
  <si>
    <t>Monto</t>
  </si>
  <si>
    <t>Mensualidad tope</t>
  </si>
  <si>
    <t>Diferencia</t>
  </si>
  <si>
    <t>Porcentual</t>
  </si>
  <si>
    <t>Solicitudes</t>
  </si>
  <si>
    <t>Desde</t>
  </si>
  <si>
    <t>Hasta</t>
  </si>
  <si>
    <t>Unidario Rango</t>
  </si>
  <si>
    <t>Rango</t>
  </si>
  <si>
    <t>Mensualidad Nueva</t>
  </si>
  <si>
    <t>Mensualidad Vieja</t>
  </si>
  <si>
    <t>Incremento</t>
  </si>
  <si>
    <t>Sumando 1 orden</t>
  </si>
  <si>
    <t>Solicitudes mínimas</t>
  </si>
  <si>
    <t>Unitarios</t>
  </si>
  <si>
    <t>Unitario correspondiente</t>
  </si>
  <si>
    <t>Unitarios 2023</t>
  </si>
  <si>
    <t>Unitarios 2022</t>
  </si>
  <si>
    <t>Incremento Unitario</t>
  </si>
  <si>
    <t>Caso 1</t>
  </si>
  <si>
    <t>Caso 2</t>
  </si>
  <si>
    <t>Mensualidad bajo contrato 2022</t>
  </si>
  <si>
    <t>Mensualidad bajo contrato 2023</t>
  </si>
  <si>
    <t>Incremento porcentual</t>
  </si>
  <si>
    <t>Precio 2022</t>
  </si>
  <si>
    <t>Por pagar 2022</t>
  </si>
  <si>
    <t>Sumando 1 orden 2022</t>
  </si>
  <si>
    <t>Precio 2023 esquema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</si>
</sst>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FF"/>
      <name val="Maiandra GD"/>
      <family val="2"/>
    </font>
    <font>
      <sz val="10"/>
      <color rgb="FF000000"/>
      <name val="Maiandra GD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2" applyFont="1"/>
    <xf numFmtId="44" fontId="0" fillId="0" borderId="0" xfId="2" applyFont="1"/>
    <xf numFmtId="9" fontId="0" fillId="0" borderId="0" xfId="3" applyFont="1"/>
    <xf numFmtId="0" fontId="2" fillId="2" borderId="0" xfId="0" applyFont="1" applyFill="1"/>
    <xf numFmtId="44" fontId="2" fillId="0" borderId="0" xfId="2" applyFont="1" applyProtection="1"/>
    <xf numFmtId="9" fontId="2" fillId="0" borderId="0" xfId="3" applyFont="1" applyProtection="1"/>
    <xf numFmtId="44" fontId="0" fillId="0" borderId="0" xfId="2" applyFont="1" applyProtection="1"/>
    <xf numFmtId="41" fontId="0" fillId="0" borderId="0" xfId="1" applyNumberFormat="1" applyFont="1" applyProtection="1"/>
    <xf numFmtId="9" fontId="0" fillId="0" borderId="0" xfId="3" applyFont="1" applyProtection="1"/>
    <xf numFmtId="44" fontId="2" fillId="2" borderId="0" xfId="2" applyFont="1" applyFill="1" applyProtection="1"/>
    <xf numFmtId="41" fontId="0" fillId="2" borderId="0" xfId="1" applyNumberFormat="1" applyFont="1" applyFill="1" applyProtection="1"/>
    <xf numFmtId="44" fontId="0" fillId="2" borderId="0" xfId="2" applyFont="1" applyFill="1" applyProtection="1"/>
    <xf numFmtId="41" fontId="0" fillId="3" borderId="0" xfId="1" applyNumberFormat="1" applyFont="1" applyFill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8" fontId="4" fillId="5" borderId="2" xfId="0" applyNumberFormat="1" applyFont="1" applyFill="1" applyBorder="1" applyAlignment="1">
      <alignment horizontal="center" vertical="center"/>
    </xf>
    <xf numFmtId="8" fontId="4" fillId="0" borderId="2" xfId="0" applyNumberFormat="1" applyFont="1" applyBorder="1" applyAlignment="1">
      <alignment horizontal="center" vertical="center"/>
    </xf>
    <xf numFmtId="44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4" fontId="0" fillId="6" borderId="0" xfId="2" applyFont="1" applyFill="1" applyProtection="1"/>
    <xf numFmtId="0" fontId="0" fillId="6" borderId="0" xfId="0" applyFill="1"/>
    <xf numFmtId="8" fontId="4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4" fontId="0" fillId="7" borderId="0" xfId="2" applyFont="1" applyFill="1" applyProtection="1"/>
    <xf numFmtId="44" fontId="0" fillId="7" borderId="0" xfId="0" applyNumberFormat="1" applyFill="1"/>
    <xf numFmtId="9" fontId="0" fillId="7" borderId="0" xfId="3" applyFont="1" applyFill="1" applyProtection="1"/>
    <xf numFmtId="0" fontId="4" fillId="0" borderId="0" xfId="0" applyFont="1" applyAlignment="1">
      <alignment horizontal="center" vertical="center"/>
    </xf>
    <xf numFmtId="8" fontId="4" fillId="5" borderId="0" xfId="0" applyNumberFormat="1" applyFont="1" applyFill="1" applyAlignment="1">
      <alignment horizontal="center" vertical="center"/>
    </xf>
    <xf numFmtId="164" fontId="0" fillId="0" borderId="0" xfId="2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90C7D-486B-43D8-A40A-39949E1079D1}">
  <dimension ref="A1:S35"/>
  <sheetViews>
    <sheetView tabSelected="1" workbookViewId="0">
      <selection activeCell="B15" sqref="B15"/>
    </sheetView>
  </sheetViews>
  <sheetFormatPr baseColWidth="10" defaultColWidth="10.88671875" defaultRowHeight="14.4" x14ac:dyDescent="0.3"/>
  <cols>
    <col min="1" max="1" width="18.21875" bestFit="1" customWidth="1"/>
    <col min="2" max="2" width="14.77734375" customWidth="1"/>
    <col min="3" max="3" width="17.21875" style="8" bestFit="1" customWidth="1"/>
    <col min="4" max="4" width="26.21875" bestFit="1" customWidth="1"/>
    <col min="5" max="5" width="17.77734375" bestFit="1" customWidth="1"/>
    <col min="7" max="7" width="10.6640625" bestFit="1" customWidth="1"/>
    <col min="8" max="8" width="16.21875" bestFit="1" customWidth="1"/>
    <col min="9" max="9" width="10.109375" bestFit="1" customWidth="1"/>
    <col min="10" max="10" width="10.109375" style="10" bestFit="1" customWidth="1"/>
    <col min="11" max="11" width="10.21875" bestFit="1" customWidth="1"/>
    <col min="12" max="12" width="22.33203125" bestFit="1" customWidth="1"/>
    <col min="13" max="13" width="13.77734375" bestFit="1" customWidth="1"/>
    <col min="14" max="14" width="8" bestFit="1" customWidth="1"/>
    <col min="15" max="15" width="15.6640625" customWidth="1"/>
    <col min="16" max="16" width="14.77734375" style="8" bestFit="1" customWidth="1"/>
    <col min="17" max="17" width="6.33203125" bestFit="1" customWidth="1"/>
    <col min="18" max="18" width="23.5546875" style="8" bestFit="1" customWidth="1"/>
    <col min="19" max="19" width="6.88671875" style="8" bestFit="1" customWidth="1"/>
  </cols>
  <sheetData>
    <row r="1" spans="1:19" s="1" customFormat="1" ht="15" thickBot="1" x14ac:dyDescent="0.35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7" t="s">
        <v>9</v>
      </c>
      <c r="K1" s="15" t="s">
        <v>30</v>
      </c>
      <c r="L1" s="15" t="s">
        <v>33</v>
      </c>
      <c r="M1" s="15" t="s">
        <v>1</v>
      </c>
      <c r="N1" s="15" t="s">
        <v>20</v>
      </c>
      <c r="O1" s="15" t="s">
        <v>31</v>
      </c>
      <c r="P1" s="15" t="s">
        <v>32</v>
      </c>
      <c r="R1" s="6" t="s">
        <v>21</v>
      </c>
      <c r="S1" s="6"/>
    </row>
    <row r="2" spans="1:19" ht="15" thickBot="1" x14ac:dyDescent="0.35">
      <c r="A2" s="8"/>
      <c r="B2" s="9">
        <v>100</v>
      </c>
      <c r="C2" s="8">
        <v>6</v>
      </c>
      <c r="D2" s="9">
        <v>0</v>
      </c>
      <c r="E2" s="9">
        <f>IF(B14&lt;B2,B14,B2)</f>
        <v>100</v>
      </c>
      <c r="F2" s="9">
        <f>B14-E2</f>
        <v>100</v>
      </c>
      <c r="G2" s="8">
        <f>C2*B2</f>
        <v>600</v>
      </c>
      <c r="H2" s="8">
        <f>G2</f>
        <v>600</v>
      </c>
      <c r="I2" s="8"/>
      <c r="K2" s="17"/>
      <c r="L2" s="17"/>
      <c r="M2" s="19">
        <v>50</v>
      </c>
      <c r="N2" s="30"/>
      <c r="O2" s="8"/>
    </row>
    <row r="3" spans="1:19" ht="15" thickBot="1" x14ac:dyDescent="0.35">
      <c r="A3" s="8">
        <v>920.16</v>
      </c>
      <c r="B3" s="9">
        <v>300</v>
      </c>
      <c r="C3" s="8">
        <v>2.5</v>
      </c>
      <c r="D3" s="9">
        <f>B3-B2</f>
        <v>200</v>
      </c>
      <c r="E3" s="9">
        <f>IF(F2&lt;(B3-B2),F2,B3-B2)</f>
        <v>100</v>
      </c>
      <c r="F3" s="9">
        <f>F2-E3</f>
        <v>0</v>
      </c>
      <c r="G3" s="8">
        <f>E3*C3</f>
        <v>250</v>
      </c>
      <c r="H3" s="8">
        <f>G3+H2</f>
        <v>850</v>
      </c>
      <c r="I3" s="8">
        <f t="shared" ref="I3:I8" si="0">IF(F2&gt;0,H2-A2,"")</f>
        <v>600</v>
      </c>
      <c r="J3" s="10" t="e">
        <f t="shared" ref="J3:J8" si="1">IF(I3&lt;&gt;"",I3/A2,"")</f>
        <v>#DIV/0!</v>
      </c>
      <c r="K3" s="16">
        <v>615.6</v>
      </c>
      <c r="L3" s="16">
        <v>738.72</v>
      </c>
      <c r="M3" s="20">
        <v>150</v>
      </c>
      <c r="N3" s="31">
        <f>L3/M3</f>
        <v>4.9248000000000003</v>
      </c>
      <c r="O3" s="8" t="str">
        <f t="shared" ref="O3:O31" si="2">IF(AND($B$14&gt;M2,$B$14&lt;=M3),L3,"")</f>
        <v/>
      </c>
      <c r="P3" s="8" t="str">
        <f t="shared" ref="P3:P31" si="3">IF(AND($C$14&gt;M2,$C$14&lt;=M3),L3,"")</f>
        <v/>
      </c>
      <c r="R3" s="8" t="str">
        <f>IF(O3&lt;&gt;"",$N3,"")</f>
        <v/>
      </c>
      <c r="S3" s="8" t="str">
        <f>IF(P3&lt;&gt;"",$N3,"")</f>
        <v/>
      </c>
    </row>
    <row r="4" spans="1:19" ht="15" thickBot="1" x14ac:dyDescent="0.35">
      <c r="A4" s="8">
        <v>1414.8</v>
      </c>
      <c r="B4" s="9">
        <v>750</v>
      </c>
      <c r="C4" s="8">
        <v>1.35</v>
      </c>
      <c r="D4" s="9">
        <f>B4-B3</f>
        <v>450</v>
      </c>
      <c r="E4" s="9">
        <f>IF(F3&lt;(B4-B3),F3,B4-B3)</f>
        <v>0</v>
      </c>
      <c r="F4" s="9">
        <f>F3-E4</f>
        <v>0</v>
      </c>
      <c r="G4" s="8">
        <f>E4*C4</f>
        <v>0</v>
      </c>
      <c r="H4" s="8">
        <f>G4+H3</f>
        <v>850</v>
      </c>
      <c r="I4" s="8" t="str">
        <f t="shared" si="0"/>
        <v/>
      </c>
      <c r="J4" s="10" t="str">
        <f t="shared" si="1"/>
        <v/>
      </c>
      <c r="K4" s="17">
        <v>920.16</v>
      </c>
      <c r="L4" s="17">
        <v>1104.192</v>
      </c>
      <c r="M4" s="19">
        <v>300</v>
      </c>
      <c r="N4" s="31">
        <f>L4/M4</f>
        <v>3.6806399999999999</v>
      </c>
      <c r="O4" s="8">
        <f t="shared" si="2"/>
        <v>1104.192</v>
      </c>
      <c r="P4" s="8">
        <f t="shared" si="3"/>
        <v>1104.192</v>
      </c>
      <c r="Q4">
        <f t="shared" ref="Q4:Q10" si="4">(M4+M3)/2</f>
        <v>225</v>
      </c>
      <c r="R4" s="8">
        <f t="shared" ref="R4:R31" si="5">IF(O4&lt;&gt;"",N4,"")</f>
        <v>3.6806399999999999</v>
      </c>
      <c r="S4" s="8">
        <f t="shared" ref="S4:S31" si="6">IF(P4&lt;&gt;"",$N4,"")</f>
        <v>3.6806399999999999</v>
      </c>
    </row>
    <row r="5" spans="1:19" ht="15" thickBot="1" x14ac:dyDescent="0.35">
      <c r="A5" s="8">
        <v>4167.72</v>
      </c>
      <c r="B5" s="9">
        <v>3500</v>
      </c>
      <c r="C5" s="8">
        <v>1.2</v>
      </c>
      <c r="D5" s="9">
        <f>B5-B4</f>
        <v>2750</v>
      </c>
      <c r="E5" s="9">
        <f>IF(F4&lt;(B5-B4),F4,B5-B4)</f>
        <v>0</v>
      </c>
      <c r="F5" s="9">
        <f>F4-E5</f>
        <v>0</v>
      </c>
      <c r="G5" s="8">
        <f>E5*C5</f>
        <v>0</v>
      </c>
      <c r="H5" s="8">
        <f>G5+H4</f>
        <v>850</v>
      </c>
      <c r="I5" s="8" t="str">
        <f t="shared" si="0"/>
        <v/>
      </c>
      <c r="J5" s="10" t="str">
        <f t="shared" si="1"/>
        <v/>
      </c>
      <c r="K5" s="25">
        <v>1168.56</v>
      </c>
      <c r="L5" s="25">
        <v>1402.2719999999999</v>
      </c>
      <c r="M5" s="26">
        <v>500</v>
      </c>
      <c r="N5" s="31">
        <f t="shared" ref="N5:N31" si="7">L5/M5</f>
        <v>2.8045439999999999</v>
      </c>
      <c r="O5" s="23" t="str">
        <f t="shared" si="2"/>
        <v/>
      </c>
      <c r="P5" s="23" t="str">
        <f t="shared" si="3"/>
        <v/>
      </c>
      <c r="Q5" s="24">
        <f t="shared" si="4"/>
        <v>400</v>
      </c>
      <c r="R5" s="8" t="str">
        <f>IF(O5&lt;&gt;"",N5,"")</f>
        <v/>
      </c>
      <c r="S5" s="8" t="str">
        <f t="shared" si="6"/>
        <v/>
      </c>
    </row>
    <row r="6" spans="1:19" ht="15" thickBot="1" x14ac:dyDescent="0.35">
      <c r="A6" s="8">
        <v>5722.92</v>
      </c>
      <c r="B6" s="9">
        <v>7000</v>
      </c>
      <c r="C6" s="8">
        <v>0.5</v>
      </c>
      <c r="D6" s="9">
        <f>B6-B5</f>
        <v>3500</v>
      </c>
      <c r="E6" s="9">
        <f>IF(F5&lt;(B6-B5),F5,B6-B5)</f>
        <v>0</v>
      </c>
      <c r="F6" s="9">
        <f>F5-E6</f>
        <v>0</v>
      </c>
      <c r="G6" s="8">
        <f>E6*C6</f>
        <v>0</v>
      </c>
      <c r="H6" s="8">
        <f>G6+H5</f>
        <v>850</v>
      </c>
      <c r="I6" s="8" t="str">
        <f t="shared" si="0"/>
        <v/>
      </c>
      <c r="J6" s="10" t="str">
        <f t="shared" si="1"/>
        <v/>
      </c>
      <c r="K6" s="25">
        <v>1414.8</v>
      </c>
      <c r="L6" s="25">
        <v>1697.76</v>
      </c>
      <c r="M6" s="26">
        <v>750</v>
      </c>
      <c r="N6" s="31">
        <f t="shared" si="7"/>
        <v>2.2636799999999999</v>
      </c>
      <c r="O6" s="23" t="str">
        <f t="shared" si="2"/>
        <v/>
      </c>
      <c r="P6" s="23" t="str">
        <f t="shared" si="3"/>
        <v/>
      </c>
      <c r="Q6" s="24">
        <f t="shared" si="4"/>
        <v>625</v>
      </c>
      <c r="R6" s="8" t="str">
        <f t="shared" si="5"/>
        <v/>
      </c>
      <c r="S6" s="8" t="str">
        <f t="shared" si="6"/>
        <v/>
      </c>
    </row>
    <row r="7" spans="1:19" ht="15" thickBot="1" x14ac:dyDescent="0.35">
      <c r="A7" s="8">
        <v>7359.12</v>
      </c>
      <c r="B7" s="9">
        <v>15000</v>
      </c>
      <c r="C7" s="8">
        <v>0.25</v>
      </c>
      <c r="D7" s="9">
        <f>B7-B6</f>
        <v>8000</v>
      </c>
      <c r="E7" s="9">
        <f>IF(F6&lt;(B7-B6),F6,B7-B6)</f>
        <v>0</v>
      </c>
      <c r="F7" s="9">
        <f>F6-E7</f>
        <v>0</v>
      </c>
      <c r="G7" s="8">
        <f>E7*C7</f>
        <v>0</v>
      </c>
      <c r="H7" s="8">
        <f>G7+H6</f>
        <v>850</v>
      </c>
      <c r="I7" s="8" t="str">
        <f t="shared" si="0"/>
        <v/>
      </c>
      <c r="J7" s="10" t="str">
        <f t="shared" si="1"/>
        <v/>
      </c>
      <c r="K7" s="16">
        <v>1669.68</v>
      </c>
      <c r="L7" s="16">
        <v>2003.616</v>
      </c>
      <c r="M7" s="21">
        <v>1000</v>
      </c>
      <c r="N7" s="31">
        <f t="shared" si="7"/>
        <v>2.0036160000000001</v>
      </c>
      <c r="O7" s="8" t="str">
        <f t="shared" si="2"/>
        <v/>
      </c>
      <c r="P7" s="8" t="str">
        <f t="shared" si="3"/>
        <v/>
      </c>
      <c r="Q7">
        <f t="shared" si="4"/>
        <v>875</v>
      </c>
      <c r="R7" s="8" t="str">
        <f t="shared" si="5"/>
        <v/>
      </c>
      <c r="S7" s="8" t="str">
        <f t="shared" si="6"/>
        <v/>
      </c>
    </row>
    <row r="8" spans="1:19" ht="15" thickBot="1" x14ac:dyDescent="0.35">
      <c r="I8" s="8" t="str">
        <f t="shared" si="0"/>
        <v/>
      </c>
      <c r="J8" s="10" t="str">
        <f t="shared" si="1"/>
        <v/>
      </c>
      <c r="K8" s="17">
        <v>1923.48</v>
      </c>
      <c r="L8" s="17">
        <v>2308.1759999999999</v>
      </c>
      <c r="M8" s="22">
        <v>1250</v>
      </c>
      <c r="N8" s="31">
        <f t="shared" si="7"/>
        <v>1.8465407999999999</v>
      </c>
      <c r="O8" s="8" t="str">
        <f t="shared" si="2"/>
        <v/>
      </c>
      <c r="P8" s="8" t="str">
        <f t="shared" si="3"/>
        <v/>
      </c>
      <c r="Q8">
        <f t="shared" si="4"/>
        <v>1125</v>
      </c>
      <c r="R8" s="8" t="str">
        <f t="shared" si="5"/>
        <v/>
      </c>
      <c r="S8" s="8" t="str">
        <f t="shared" si="6"/>
        <v/>
      </c>
    </row>
    <row r="9" spans="1:19" ht="15" thickBot="1" x14ac:dyDescent="0.35">
      <c r="B9" s="9"/>
      <c r="K9" s="16">
        <v>2158.92</v>
      </c>
      <c r="L9" s="16">
        <v>2590.7040000000002</v>
      </c>
      <c r="M9" s="21">
        <v>1500</v>
      </c>
      <c r="N9" s="31">
        <f t="shared" si="7"/>
        <v>1.7271360000000002</v>
      </c>
      <c r="O9" s="8" t="str">
        <f t="shared" si="2"/>
        <v/>
      </c>
      <c r="P9" s="8" t="str">
        <f t="shared" si="3"/>
        <v/>
      </c>
      <c r="Q9">
        <f t="shared" si="4"/>
        <v>1375</v>
      </c>
      <c r="R9" s="8" t="str">
        <f t="shared" si="5"/>
        <v/>
      </c>
      <c r="S9" s="8" t="str">
        <f t="shared" si="6"/>
        <v/>
      </c>
    </row>
    <row r="10" spans="1:19" ht="15" thickBot="1" x14ac:dyDescent="0.35">
      <c r="A10" s="1" t="s">
        <v>23</v>
      </c>
      <c r="B10" s="8">
        <f>SUM(R3:R31)</f>
        <v>3.6806399999999999</v>
      </c>
      <c r="C10" s="8">
        <f>SUM(S3:S31)</f>
        <v>3.6806399999999999</v>
      </c>
      <c r="K10" s="17">
        <v>2484</v>
      </c>
      <c r="L10" s="17">
        <v>2980.7999999999997</v>
      </c>
      <c r="M10" s="22">
        <v>1750</v>
      </c>
      <c r="N10" s="31">
        <f t="shared" si="7"/>
        <v>1.7033142857142856</v>
      </c>
      <c r="O10" s="8" t="str">
        <f t="shared" si="2"/>
        <v/>
      </c>
      <c r="P10" s="8" t="str">
        <f t="shared" si="3"/>
        <v/>
      </c>
      <c r="Q10">
        <f t="shared" si="4"/>
        <v>1625</v>
      </c>
      <c r="R10" s="8" t="str">
        <f t="shared" si="5"/>
        <v/>
      </c>
      <c r="S10" s="8" t="str">
        <f t="shared" si="6"/>
        <v/>
      </c>
    </row>
    <row r="11" spans="1:19" ht="15" thickBot="1" x14ac:dyDescent="0.35">
      <c r="A11" s="1" t="s">
        <v>22</v>
      </c>
      <c r="B11" s="8">
        <f>B15/B14</f>
        <v>4.25</v>
      </c>
      <c r="C11" s="8">
        <f>B11</f>
        <v>4.25</v>
      </c>
      <c r="K11" s="16">
        <v>2839.32</v>
      </c>
      <c r="L11" s="16">
        <v>3407.1840000000002</v>
      </c>
      <c r="M11" s="21">
        <v>2000</v>
      </c>
      <c r="N11" s="31">
        <f t="shared" si="7"/>
        <v>1.703592</v>
      </c>
      <c r="O11" s="8" t="str">
        <f t="shared" si="2"/>
        <v/>
      </c>
      <c r="P11" s="8" t="str">
        <f t="shared" si="3"/>
        <v/>
      </c>
      <c r="Q11">
        <f t="shared" ref="Q11:Q31" si="8">(M11+M10)/2</f>
        <v>1875</v>
      </c>
      <c r="R11" s="8" t="str">
        <f t="shared" si="5"/>
        <v/>
      </c>
      <c r="S11" s="8" t="str">
        <f t="shared" si="6"/>
        <v/>
      </c>
    </row>
    <row r="12" spans="1:19" ht="15" thickBot="1" x14ac:dyDescent="0.35">
      <c r="A12" s="1" t="s">
        <v>24</v>
      </c>
      <c r="B12" s="10">
        <f>(B11-B10)/B10</f>
        <v>0.15469048861067644</v>
      </c>
      <c r="C12" s="10">
        <f>(C11-C10)/C10</f>
        <v>0.15469048861067644</v>
      </c>
      <c r="K12" s="17">
        <v>3087.72</v>
      </c>
      <c r="L12" s="17">
        <v>3705.2639999999997</v>
      </c>
      <c r="M12" s="22">
        <v>2250</v>
      </c>
      <c r="N12" s="31">
        <f t="shared" si="7"/>
        <v>1.6467839999999998</v>
      </c>
      <c r="O12" s="8" t="str">
        <f t="shared" si="2"/>
        <v/>
      </c>
      <c r="P12" s="8" t="str">
        <f t="shared" si="3"/>
        <v/>
      </c>
      <c r="Q12">
        <f t="shared" si="8"/>
        <v>2125</v>
      </c>
      <c r="R12" s="8" t="str">
        <f t="shared" si="5"/>
        <v/>
      </c>
      <c r="S12" s="8" t="str">
        <f t="shared" si="6"/>
        <v/>
      </c>
    </row>
    <row r="13" spans="1:19" ht="15" thickBot="1" x14ac:dyDescent="0.35">
      <c r="A13" s="1" t="s">
        <v>19</v>
      </c>
      <c r="B13" s="14">
        <v>100</v>
      </c>
      <c r="C13" s="11" t="s">
        <v>18</v>
      </c>
      <c r="K13" s="16">
        <v>3411.72</v>
      </c>
      <c r="L13" s="16">
        <v>4094.0639999999994</v>
      </c>
      <c r="M13" s="21">
        <v>2500</v>
      </c>
      <c r="N13" s="31">
        <f t="shared" si="7"/>
        <v>1.6376255999999998</v>
      </c>
      <c r="O13" s="8" t="str">
        <f t="shared" si="2"/>
        <v/>
      </c>
      <c r="P13" s="8" t="str">
        <f t="shared" si="3"/>
        <v/>
      </c>
      <c r="Q13">
        <f t="shared" si="8"/>
        <v>2375</v>
      </c>
      <c r="R13" s="8" t="str">
        <f t="shared" si="5"/>
        <v/>
      </c>
      <c r="S13" s="8" t="str">
        <f t="shared" si="6"/>
        <v/>
      </c>
    </row>
    <row r="14" spans="1:19" ht="15" thickBot="1" x14ac:dyDescent="0.35">
      <c r="A14" s="1" t="s">
        <v>10</v>
      </c>
      <c r="B14" s="14">
        <v>200</v>
      </c>
      <c r="C14" s="9">
        <f>B14+1</f>
        <v>201</v>
      </c>
      <c r="K14" s="17">
        <v>3584.52</v>
      </c>
      <c r="L14" s="17">
        <v>4301.424</v>
      </c>
      <c r="M14" s="22">
        <v>2750</v>
      </c>
      <c r="N14" s="31">
        <f t="shared" si="7"/>
        <v>1.5641541818181819</v>
      </c>
      <c r="O14" s="8" t="str">
        <f t="shared" si="2"/>
        <v/>
      </c>
      <c r="P14" s="8" t="str">
        <f t="shared" si="3"/>
        <v/>
      </c>
      <c r="Q14">
        <f t="shared" si="8"/>
        <v>2625</v>
      </c>
      <c r="R14" s="8" t="str">
        <f t="shared" si="5"/>
        <v/>
      </c>
      <c r="S14" s="8" t="str">
        <f t="shared" si="6"/>
        <v/>
      </c>
    </row>
    <row r="15" spans="1:19" ht="15" thickBot="1" x14ac:dyDescent="0.35">
      <c r="A15" s="1" t="s">
        <v>15</v>
      </c>
      <c r="B15" s="27">
        <f>SUM(G2:G7)</f>
        <v>850</v>
      </c>
      <c r="K15" s="16">
        <v>3778.92</v>
      </c>
      <c r="L15" s="16">
        <v>4534.7039999999997</v>
      </c>
      <c r="M15" s="21">
        <v>3000</v>
      </c>
      <c r="N15" s="31">
        <f t="shared" si="7"/>
        <v>1.5115679999999998</v>
      </c>
      <c r="O15" s="8" t="str">
        <f t="shared" si="2"/>
        <v/>
      </c>
      <c r="P15" s="8" t="str">
        <f t="shared" si="3"/>
        <v/>
      </c>
      <c r="Q15">
        <f t="shared" si="8"/>
        <v>2875</v>
      </c>
      <c r="R15" s="8" t="str">
        <f t="shared" si="5"/>
        <v/>
      </c>
      <c r="S15" s="8" t="str">
        <f t="shared" si="6"/>
        <v/>
      </c>
    </row>
    <row r="16" spans="1:19" ht="15" thickBot="1" x14ac:dyDescent="0.35">
      <c r="A16" s="1" t="s">
        <v>16</v>
      </c>
      <c r="B16" s="28">
        <f>SUM(O2:O31)</f>
        <v>1104.192</v>
      </c>
      <c r="C16" s="18">
        <f>SUM(P2:P31)</f>
        <v>1104.192</v>
      </c>
      <c r="K16" s="17">
        <v>4167.72</v>
      </c>
      <c r="L16" s="17">
        <v>5001.2640000000001</v>
      </c>
      <c r="M16" s="22">
        <v>3500</v>
      </c>
      <c r="N16" s="31">
        <f t="shared" si="7"/>
        <v>1.4289325714285714</v>
      </c>
      <c r="O16" s="8" t="str">
        <f t="shared" si="2"/>
        <v/>
      </c>
      <c r="P16" s="8" t="str">
        <f t="shared" si="3"/>
        <v/>
      </c>
      <c r="Q16">
        <f t="shared" si="8"/>
        <v>3250</v>
      </c>
      <c r="R16" s="8" t="str">
        <f t="shared" si="5"/>
        <v/>
      </c>
      <c r="S16" s="8" t="str">
        <f t="shared" si="6"/>
        <v/>
      </c>
    </row>
    <row r="17" spans="1:19" ht="15" thickBot="1" x14ac:dyDescent="0.35">
      <c r="A17" s="1" t="s">
        <v>17</v>
      </c>
      <c r="B17" s="18">
        <f>B15-B16</f>
        <v>-254.19200000000001</v>
      </c>
      <c r="C17" s="8">
        <f>B15-C16</f>
        <v>-254.19200000000001</v>
      </c>
      <c r="K17" s="16">
        <v>4394.5200000000004</v>
      </c>
      <c r="L17" s="16">
        <v>5273.424</v>
      </c>
      <c r="M17" s="21">
        <v>4000</v>
      </c>
      <c r="N17" s="31">
        <f t="shared" si="7"/>
        <v>1.3183560000000001</v>
      </c>
      <c r="O17" s="8" t="str">
        <f t="shared" si="2"/>
        <v/>
      </c>
      <c r="P17" s="8" t="str">
        <f t="shared" si="3"/>
        <v/>
      </c>
      <c r="Q17">
        <f t="shared" si="8"/>
        <v>3750</v>
      </c>
      <c r="R17" s="8" t="str">
        <f t="shared" si="5"/>
        <v/>
      </c>
      <c r="S17" s="8" t="str">
        <f t="shared" si="6"/>
        <v/>
      </c>
    </row>
    <row r="18" spans="1:19" ht="15" thickBot="1" x14ac:dyDescent="0.35">
      <c r="A18" s="1" t="s">
        <v>9</v>
      </c>
      <c r="B18" s="29">
        <f>B17/B16</f>
        <v>-0.23020634092621572</v>
      </c>
      <c r="C18" s="10">
        <f>C17/C16</f>
        <v>-0.23020634092621572</v>
      </c>
      <c r="K18" s="17">
        <v>4621.32</v>
      </c>
      <c r="L18" s="17">
        <v>5545.5839999999998</v>
      </c>
      <c r="M18" s="22">
        <v>4500</v>
      </c>
      <c r="N18" s="31">
        <f t="shared" si="7"/>
        <v>1.2323519999999999</v>
      </c>
      <c r="O18" s="8" t="str">
        <f t="shared" si="2"/>
        <v/>
      </c>
      <c r="P18" s="8" t="str">
        <f t="shared" si="3"/>
        <v/>
      </c>
      <c r="Q18">
        <f t="shared" si="8"/>
        <v>4250</v>
      </c>
      <c r="R18" s="8" t="str">
        <f t="shared" si="5"/>
        <v/>
      </c>
      <c r="S18" s="8" t="str">
        <f t="shared" si="6"/>
        <v/>
      </c>
    </row>
    <row r="19" spans="1:19" ht="15" thickBot="1" x14ac:dyDescent="0.35">
      <c r="A19" s="5" t="s">
        <v>11</v>
      </c>
      <c r="B19" s="5" t="s">
        <v>12</v>
      </c>
      <c r="C19" s="11" t="s">
        <v>13</v>
      </c>
      <c r="D19" s="5" t="s">
        <v>14</v>
      </c>
      <c r="E19" s="11" t="s">
        <v>13</v>
      </c>
      <c r="G19" s="8"/>
      <c r="K19" s="16">
        <v>4848.12</v>
      </c>
      <c r="L19" s="16">
        <v>5817.7439999999997</v>
      </c>
      <c r="M19" s="21">
        <v>5000</v>
      </c>
      <c r="N19" s="31">
        <f t="shared" si="7"/>
        <v>1.1635487999999998</v>
      </c>
      <c r="O19" s="8" t="str">
        <f t="shared" si="2"/>
        <v/>
      </c>
      <c r="P19" s="8" t="str">
        <f t="shared" si="3"/>
        <v/>
      </c>
      <c r="Q19">
        <f t="shared" si="8"/>
        <v>4750</v>
      </c>
      <c r="R19" s="8" t="str">
        <f t="shared" si="5"/>
        <v/>
      </c>
      <c r="S19" s="8" t="str">
        <f t="shared" si="6"/>
        <v/>
      </c>
    </row>
    <row r="20" spans="1:19" ht="15" thickBot="1" x14ac:dyDescent="0.35">
      <c r="A20" s="12">
        <v>0</v>
      </c>
      <c r="B20" s="12">
        <f t="shared" ref="B20:C25" si="9">B2</f>
        <v>100</v>
      </c>
      <c r="C20" s="13">
        <f t="shared" si="9"/>
        <v>6</v>
      </c>
      <c r="D20" s="5" t="str">
        <f>IF(B13=B2,CONCATENATE("Menos de ",B20, " solicitudes"),"")</f>
        <v>Menos de 100 solicitudes</v>
      </c>
      <c r="E20" s="5" t="str">
        <f>IF(B13=B2,CONCATENATE("$",B2*C2, " mensuales"),"")</f>
        <v>$600 mensuales</v>
      </c>
      <c r="G20" s="8"/>
      <c r="K20" s="17">
        <v>5074.92</v>
      </c>
      <c r="L20" s="17">
        <v>6089.9039999999995</v>
      </c>
      <c r="M20" s="22">
        <v>5500</v>
      </c>
      <c r="N20" s="31">
        <f t="shared" si="7"/>
        <v>1.1072552727272726</v>
      </c>
      <c r="O20" s="8" t="str">
        <f t="shared" si="2"/>
        <v/>
      </c>
      <c r="P20" s="8" t="str">
        <f t="shared" si="3"/>
        <v/>
      </c>
      <c r="Q20">
        <f t="shared" si="8"/>
        <v>5250</v>
      </c>
      <c r="R20" s="8" t="str">
        <f t="shared" si="5"/>
        <v/>
      </c>
      <c r="S20" s="8" t="str">
        <f t="shared" si="6"/>
        <v/>
      </c>
    </row>
    <row r="21" spans="1:19" ht="15" thickBot="1" x14ac:dyDescent="0.35">
      <c r="A21" s="12">
        <f>B20</f>
        <v>100</v>
      </c>
      <c r="B21" s="12">
        <f t="shared" si="9"/>
        <v>300</v>
      </c>
      <c r="C21" s="13">
        <f t="shared" si="9"/>
        <v>2.5</v>
      </c>
      <c r="D21" s="5" t="str">
        <f>CONCATENATE("De la orden ",(A21+1)," a la ",B21)</f>
        <v>De la orden 101 a la 300</v>
      </c>
      <c r="E21" s="5" t="str">
        <f>CONCATENATE("$",C21," por solicitud")</f>
        <v>$2.5 por solicitud</v>
      </c>
      <c r="G21" s="8"/>
      <c r="K21" s="16">
        <v>5290.92</v>
      </c>
      <c r="L21" s="16">
        <v>6349.1040000000003</v>
      </c>
      <c r="M21" s="21">
        <v>6000</v>
      </c>
      <c r="N21" s="31">
        <f t="shared" si="7"/>
        <v>1.058184</v>
      </c>
      <c r="O21" s="8" t="str">
        <f t="shared" si="2"/>
        <v/>
      </c>
      <c r="P21" s="8" t="str">
        <f t="shared" si="3"/>
        <v/>
      </c>
      <c r="Q21">
        <f t="shared" si="8"/>
        <v>5750</v>
      </c>
      <c r="R21" s="8" t="str">
        <f t="shared" si="5"/>
        <v/>
      </c>
      <c r="S21" s="8" t="str">
        <f t="shared" si="6"/>
        <v/>
      </c>
    </row>
    <row r="22" spans="1:19" ht="15" thickBot="1" x14ac:dyDescent="0.35">
      <c r="A22" s="12">
        <f>B21</f>
        <v>300</v>
      </c>
      <c r="B22" s="12">
        <f t="shared" si="9"/>
        <v>750</v>
      </c>
      <c r="C22" s="13">
        <f t="shared" si="9"/>
        <v>1.35</v>
      </c>
      <c r="D22" s="5" t="str">
        <f>CONCATENATE("De la orden ",(A22+1)," a la ",B22)</f>
        <v>De la orden 301 a la 750</v>
      </c>
      <c r="E22" s="5" t="str">
        <f>CONCATENATE("$",C22," por solicitud")</f>
        <v>$1.35 por solicitud</v>
      </c>
      <c r="G22" s="8"/>
      <c r="K22" s="17">
        <v>5506.92</v>
      </c>
      <c r="L22" s="17">
        <v>6608.3040000000001</v>
      </c>
      <c r="M22" s="22">
        <v>6500</v>
      </c>
      <c r="N22" s="31">
        <f t="shared" si="7"/>
        <v>1.0166621538461538</v>
      </c>
      <c r="O22" s="8" t="str">
        <f t="shared" si="2"/>
        <v/>
      </c>
      <c r="P22" s="8" t="str">
        <f t="shared" si="3"/>
        <v/>
      </c>
      <c r="Q22">
        <f t="shared" si="8"/>
        <v>6250</v>
      </c>
      <c r="R22" s="8" t="str">
        <f t="shared" si="5"/>
        <v/>
      </c>
      <c r="S22" s="8" t="str">
        <f t="shared" si="6"/>
        <v/>
      </c>
    </row>
    <row r="23" spans="1:19" ht="15" thickBot="1" x14ac:dyDescent="0.35">
      <c r="A23" s="12">
        <f>B22</f>
        <v>750</v>
      </c>
      <c r="B23" s="12">
        <f t="shared" si="9"/>
        <v>3500</v>
      </c>
      <c r="C23" s="13">
        <f t="shared" si="9"/>
        <v>1.2</v>
      </c>
      <c r="D23" s="5" t="str">
        <f>CONCATENATE("De la orden ",(A23+1)," a la ",B23)</f>
        <v>De la orden 751 a la 3500</v>
      </c>
      <c r="E23" s="5" t="str">
        <f>CONCATENATE("$",C23," por solicitud")</f>
        <v>$1.2 por solicitud</v>
      </c>
      <c r="G23" s="8"/>
      <c r="K23" s="16">
        <v>5722.92</v>
      </c>
      <c r="L23" s="16">
        <v>6867.5039999999999</v>
      </c>
      <c r="M23" s="21">
        <v>7000</v>
      </c>
      <c r="N23" s="31">
        <f t="shared" si="7"/>
        <v>0.98107199999999994</v>
      </c>
      <c r="O23" s="8" t="str">
        <f t="shared" si="2"/>
        <v/>
      </c>
      <c r="P23" s="8" t="str">
        <f t="shared" si="3"/>
        <v/>
      </c>
      <c r="Q23">
        <f t="shared" si="8"/>
        <v>6750</v>
      </c>
      <c r="R23" s="8" t="str">
        <f t="shared" si="5"/>
        <v/>
      </c>
      <c r="S23" s="8" t="str">
        <f t="shared" si="6"/>
        <v/>
      </c>
    </row>
    <row r="24" spans="1:19" ht="15" thickBot="1" x14ac:dyDescent="0.35">
      <c r="A24" s="12">
        <f>B23</f>
        <v>3500</v>
      </c>
      <c r="B24" s="12">
        <f t="shared" si="9"/>
        <v>7000</v>
      </c>
      <c r="C24" s="13">
        <f t="shared" si="9"/>
        <v>0.5</v>
      </c>
      <c r="D24" s="5" t="str">
        <f>CONCATENATE("De la orden ",(A24+1)," a la ",B24)</f>
        <v>De la orden 3501 a la 7000</v>
      </c>
      <c r="E24" s="5" t="str">
        <f>CONCATENATE("$",C24," por solicitud")</f>
        <v>$0.5 por solicitud</v>
      </c>
      <c r="G24" s="8"/>
      <c r="K24" s="17">
        <v>5938.92</v>
      </c>
      <c r="L24" s="17">
        <v>7126.7039999999997</v>
      </c>
      <c r="M24" s="22">
        <v>8000</v>
      </c>
      <c r="N24" s="31">
        <f t="shared" si="7"/>
        <v>0.89083800000000002</v>
      </c>
      <c r="O24" s="8" t="str">
        <f t="shared" si="2"/>
        <v/>
      </c>
      <c r="P24" s="8" t="str">
        <f t="shared" si="3"/>
        <v/>
      </c>
      <c r="Q24">
        <f t="shared" si="8"/>
        <v>7500</v>
      </c>
      <c r="R24" s="8" t="str">
        <f t="shared" si="5"/>
        <v/>
      </c>
      <c r="S24" s="8" t="str">
        <f t="shared" si="6"/>
        <v/>
      </c>
    </row>
    <row r="25" spans="1:19" ht="15" thickBot="1" x14ac:dyDescent="0.35">
      <c r="A25" s="12">
        <f>B24</f>
        <v>7000</v>
      </c>
      <c r="B25" s="12">
        <f t="shared" si="9"/>
        <v>15000</v>
      </c>
      <c r="C25" s="13">
        <f t="shared" si="9"/>
        <v>0.25</v>
      </c>
      <c r="D25" s="5" t="str">
        <f>CONCATENATE("De la orden ",(A25+1)," en adelante")</f>
        <v>De la orden 7001 en adelante</v>
      </c>
      <c r="E25" s="5" t="str">
        <f>CONCATENATE("$",C25," por solicitud")</f>
        <v>$0.25 por solicitud</v>
      </c>
      <c r="G25" s="8"/>
      <c r="K25" s="16">
        <v>6144.12</v>
      </c>
      <c r="L25" s="16">
        <v>7372.9439999999995</v>
      </c>
      <c r="M25" s="21">
        <v>9000</v>
      </c>
      <c r="N25" s="31">
        <f t="shared" si="7"/>
        <v>0.81921599999999994</v>
      </c>
      <c r="O25" s="8" t="str">
        <f t="shared" si="2"/>
        <v/>
      </c>
      <c r="P25" s="8" t="str">
        <f t="shared" si="3"/>
        <v/>
      </c>
      <c r="Q25">
        <f t="shared" si="8"/>
        <v>8500</v>
      </c>
      <c r="R25" s="8" t="str">
        <f t="shared" si="5"/>
        <v/>
      </c>
      <c r="S25" s="8" t="str">
        <f t="shared" si="6"/>
        <v/>
      </c>
    </row>
    <row r="26" spans="1:19" ht="15" thickBot="1" x14ac:dyDescent="0.35">
      <c r="K26" s="17">
        <v>6349.32</v>
      </c>
      <c r="L26" s="17">
        <v>7619.1839999999993</v>
      </c>
      <c r="M26" s="22">
        <v>10000</v>
      </c>
      <c r="N26" s="31">
        <f t="shared" si="7"/>
        <v>0.76191839999999988</v>
      </c>
      <c r="O26" s="8" t="str">
        <f t="shared" si="2"/>
        <v/>
      </c>
      <c r="P26" s="8" t="str">
        <f t="shared" si="3"/>
        <v/>
      </c>
      <c r="Q26">
        <f t="shared" si="8"/>
        <v>9500</v>
      </c>
      <c r="R26" s="8" t="str">
        <f t="shared" si="5"/>
        <v/>
      </c>
      <c r="S26" s="8" t="str">
        <f t="shared" si="6"/>
        <v/>
      </c>
    </row>
    <row r="27" spans="1:19" ht="15" thickBot="1" x14ac:dyDescent="0.35">
      <c r="C27"/>
      <c r="K27" s="16">
        <v>6554.52</v>
      </c>
      <c r="L27" s="16">
        <v>7865.424</v>
      </c>
      <c r="M27" s="21">
        <v>11000</v>
      </c>
      <c r="N27" s="31">
        <f t="shared" si="7"/>
        <v>0.71503854545454548</v>
      </c>
      <c r="O27" s="8" t="str">
        <f t="shared" si="2"/>
        <v/>
      </c>
      <c r="P27" s="8" t="str">
        <f t="shared" si="3"/>
        <v/>
      </c>
      <c r="Q27">
        <f t="shared" si="8"/>
        <v>10500</v>
      </c>
      <c r="R27" s="8" t="str">
        <f t="shared" si="5"/>
        <v/>
      </c>
      <c r="S27" s="8" t="str">
        <f t="shared" si="6"/>
        <v/>
      </c>
    </row>
    <row r="28" spans="1:19" ht="15" thickBot="1" x14ac:dyDescent="0.35">
      <c r="D28" s="8"/>
      <c r="E28" s="8"/>
      <c r="F28" s="8"/>
      <c r="K28" s="17">
        <v>6759.72</v>
      </c>
      <c r="L28" s="17">
        <v>8111.6639999999998</v>
      </c>
      <c r="M28" s="22">
        <v>12000</v>
      </c>
      <c r="N28" s="31">
        <f t="shared" si="7"/>
        <v>0.67597200000000002</v>
      </c>
      <c r="O28" s="8" t="str">
        <f t="shared" si="2"/>
        <v/>
      </c>
      <c r="P28" s="8" t="str">
        <f t="shared" si="3"/>
        <v/>
      </c>
      <c r="Q28">
        <f t="shared" si="8"/>
        <v>11500</v>
      </c>
      <c r="R28" s="8" t="str">
        <f t="shared" si="5"/>
        <v/>
      </c>
      <c r="S28" s="8" t="str">
        <f t="shared" si="6"/>
        <v/>
      </c>
    </row>
    <row r="29" spans="1:19" ht="15" thickBot="1" x14ac:dyDescent="0.35">
      <c r="D29" s="8"/>
      <c r="E29" s="8"/>
      <c r="F29" s="8"/>
      <c r="K29" s="16">
        <v>6959.52</v>
      </c>
      <c r="L29" s="16">
        <v>8351.4240000000009</v>
      </c>
      <c r="M29" s="21">
        <v>13000</v>
      </c>
      <c r="N29" s="31">
        <f t="shared" si="7"/>
        <v>0.64241723076923085</v>
      </c>
      <c r="O29" s="8" t="str">
        <f t="shared" si="2"/>
        <v/>
      </c>
      <c r="P29" s="8" t="str">
        <f t="shared" si="3"/>
        <v/>
      </c>
      <c r="Q29">
        <f t="shared" si="8"/>
        <v>12500</v>
      </c>
      <c r="R29" s="8" t="str">
        <f t="shared" si="5"/>
        <v/>
      </c>
      <c r="S29" s="8" t="str">
        <f t="shared" si="6"/>
        <v/>
      </c>
    </row>
    <row r="30" spans="1:19" ht="15" thickBot="1" x14ac:dyDescent="0.35">
      <c r="D30" s="8"/>
      <c r="E30" s="8"/>
      <c r="F30" s="8"/>
      <c r="K30" s="17">
        <v>7159.32</v>
      </c>
      <c r="L30" s="17">
        <v>8591.1839999999993</v>
      </c>
      <c r="M30" s="22">
        <v>14000</v>
      </c>
      <c r="N30" s="31">
        <f t="shared" si="7"/>
        <v>0.61365599999999998</v>
      </c>
      <c r="O30" s="8" t="str">
        <f t="shared" si="2"/>
        <v/>
      </c>
      <c r="P30" s="8" t="str">
        <f t="shared" si="3"/>
        <v/>
      </c>
      <c r="Q30">
        <f t="shared" si="8"/>
        <v>13500</v>
      </c>
      <c r="R30" s="8" t="str">
        <f t="shared" si="5"/>
        <v/>
      </c>
      <c r="S30" s="8" t="str">
        <f t="shared" si="6"/>
        <v/>
      </c>
    </row>
    <row r="31" spans="1:19" ht="15" thickBot="1" x14ac:dyDescent="0.35">
      <c r="D31" s="8"/>
      <c r="E31" s="8"/>
      <c r="F31" s="8"/>
      <c r="K31" s="16">
        <v>7359.12</v>
      </c>
      <c r="L31" s="16">
        <v>8830.9439999999995</v>
      </c>
      <c r="M31" s="21">
        <v>15000</v>
      </c>
      <c r="N31" s="31">
        <f t="shared" si="7"/>
        <v>0.58872959999999996</v>
      </c>
      <c r="O31" s="8" t="str">
        <f t="shared" si="2"/>
        <v/>
      </c>
      <c r="P31" s="8" t="str">
        <f t="shared" si="3"/>
        <v/>
      </c>
      <c r="Q31">
        <f t="shared" si="8"/>
        <v>14500</v>
      </c>
      <c r="R31" s="8" t="str">
        <f t="shared" si="5"/>
        <v/>
      </c>
      <c r="S31" s="8" t="str">
        <f t="shared" si="6"/>
        <v/>
      </c>
    </row>
    <row r="32" spans="1:19" x14ac:dyDescent="0.3">
      <c r="C32" s="8">
        <v>100</v>
      </c>
      <c r="D32" s="8">
        <v>6</v>
      </c>
      <c r="E32" s="8">
        <f>D32*C32</f>
        <v>600</v>
      </c>
      <c r="F32" s="8"/>
    </row>
    <row r="33" spans="4:6" x14ac:dyDescent="0.3">
      <c r="D33" s="8"/>
      <c r="E33" s="8"/>
      <c r="F33" s="8"/>
    </row>
    <row r="34" spans="4:6" x14ac:dyDescent="0.3">
      <c r="D34" s="8"/>
      <c r="E34" s="8"/>
      <c r="F34" s="8"/>
    </row>
    <row r="35" spans="4:6" x14ac:dyDescent="0.3">
      <c r="D35" s="8"/>
      <c r="E35" s="8"/>
      <c r="F35" s="8"/>
    </row>
  </sheetData>
  <dataValidations count="2">
    <dataValidation type="whole" operator="greaterThan" allowBlank="1" showInputMessage="1" showErrorMessage="1" errorTitle="TipoIncorrecto" error="Favor de introducir entero positivo" promptTitle="EnteroPositivo" prompt="Ingresar numero entero positivo" sqref="B14" xr:uid="{1C337944-07B9-477B-80CD-867D54DCA6BB}">
      <formula1>0</formula1>
    </dataValidation>
    <dataValidation type="list" allowBlank="1" showInputMessage="1" showErrorMessage="1" sqref="B13" xr:uid="{C5C1047C-E22D-48F5-B24D-73C611033100}">
      <formula1>$B$20:$B$20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8C19-63BD-4683-8540-BE04588A4302}">
  <dimension ref="B1:D30"/>
  <sheetViews>
    <sheetView workbookViewId="0">
      <selection activeCell="B25" sqref="B25:D30"/>
    </sheetView>
  </sheetViews>
  <sheetFormatPr baseColWidth="10" defaultRowHeight="14.4" x14ac:dyDescent="0.3"/>
  <cols>
    <col min="2" max="2" width="28.21875" style="1" bestFit="1" customWidth="1"/>
    <col min="3" max="3" width="11.77734375" style="3" bestFit="1" customWidth="1"/>
    <col min="4" max="4" width="11.44140625" style="3" bestFit="1" customWidth="1"/>
  </cols>
  <sheetData>
    <row r="1" spans="2:4" x14ac:dyDescent="0.3">
      <c r="C1" s="2" t="s">
        <v>25</v>
      </c>
      <c r="D1" s="2" t="s">
        <v>26</v>
      </c>
    </row>
    <row r="2" spans="2:4" x14ac:dyDescent="0.3">
      <c r="B2" s="1" t="s">
        <v>10</v>
      </c>
      <c r="C2" s="32">
        <v>150</v>
      </c>
      <c r="D2" s="32">
        <v>151</v>
      </c>
    </row>
    <row r="3" spans="2:4" x14ac:dyDescent="0.3">
      <c r="B3" s="1" t="s">
        <v>27</v>
      </c>
      <c r="C3" s="3">
        <v>615.6</v>
      </c>
      <c r="D3" s="3">
        <v>920.16</v>
      </c>
    </row>
    <row r="4" spans="2:4" x14ac:dyDescent="0.3">
      <c r="B4" s="1" t="s">
        <v>28</v>
      </c>
      <c r="C4" s="3">
        <v>730</v>
      </c>
      <c r="D4" s="3">
        <v>732.5</v>
      </c>
    </row>
    <row r="5" spans="2:4" x14ac:dyDescent="0.3">
      <c r="B5" s="1" t="s">
        <v>8</v>
      </c>
      <c r="C5" s="3">
        <v>114.39999999999998</v>
      </c>
      <c r="D5" s="3">
        <v>-190.15999999999997</v>
      </c>
    </row>
    <row r="6" spans="2:4" x14ac:dyDescent="0.3">
      <c r="B6" s="1" t="s">
        <v>29</v>
      </c>
      <c r="C6" s="4">
        <v>0.18583495776478229</v>
      </c>
      <c r="D6" s="4">
        <v>-0.206659711354547</v>
      </c>
    </row>
    <row r="7" spans="2:4" x14ac:dyDescent="0.3">
      <c r="C7" s="2" t="s">
        <v>25</v>
      </c>
      <c r="D7" s="2" t="s">
        <v>26</v>
      </c>
    </row>
    <row r="8" spans="2:4" x14ac:dyDescent="0.3">
      <c r="B8" s="1" t="s">
        <v>10</v>
      </c>
      <c r="C8" s="32">
        <v>300</v>
      </c>
      <c r="D8" s="32">
        <v>301</v>
      </c>
    </row>
    <row r="9" spans="2:4" x14ac:dyDescent="0.3">
      <c r="B9" s="1" t="s">
        <v>15</v>
      </c>
      <c r="C9" s="3">
        <v>1105</v>
      </c>
      <c r="D9" s="3">
        <v>1106.3499999999999</v>
      </c>
    </row>
    <row r="10" spans="2:4" x14ac:dyDescent="0.3">
      <c r="B10" s="1" t="s">
        <v>16</v>
      </c>
      <c r="C10" s="3">
        <v>920.16</v>
      </c>
      <c r="D10" s="3">
        <v>1168.56</v>
      </c>
    </row>
    <row r="11" spans="2:4" x14ac:dyDescent="0.3">
      <c r="B11" s="1" t="s">
        <v>17</v>
      </c>
      <c r="C11" s="3">
        <v>184.84000000000003</v>
      </c>
      <c r="D11" s="3">
        <v>-63.559999999999945</v>
      </c>
    </row>
    <row r="12" spans="2:4" x14ac:dyDescent="0.3">
      <c r="B12" s="1" t="s">
        <v>9</v>
      </c>
      <c r="C12" s="4">
        <v>0.20087810815510351</v>
      </c>
      <c r="D12" s="4">
        <v>-5.4391729992469322E-2</v>
      </c>
    </row>
    <row r="13" spans="2:4" x14ac:dyDescent="0.3">
      <c r="C13" s="2" t="s">
        <v>25</v>
      </c>
      <c r="D13" s="2" t="s">
        <v>26</v>
      </c>
    </row>
    <row r="14" spans="2:4" x14ac:dyDescent="0.3">
      <c r="B14" s="1" t="s">
        <v>10</v>
      </c>
      <c r="C14" s="32">
        <v>750</v>
      </c>
      <c r="D14" s="32">
        <v>751</v>
      </c>
    </row>
    <row r="15" spans="2:4" x14ac:dyDescent="0.3">
      <c r="B15" s="1" t="s">
        <v>15</v>
      </c>
      <c r="C15" s="3">
        <v>1712.5</v>
      </c>
      <c r="D15" s="3">
        <v>1713.7</v>
      </c>
    </row>
    <row r="16" spans="2:4" x14ac:dyDescent="0.3">
      <c r="B16" s="1" t="s">
        <v>16</v>
      </c>
      <c r="C16" s="3">
        <v>1414.8</v>
      </c>
      <c r="D16" s="3">
        <v>1669.68</v>
      </c>
    </row>
    <row r="17" spans="2:4" x14ac:dyDescent="0.3">
      <c r="B17" s="1" t="s">
        <v>17</v>
      </c>
      <c r="C17" s="3">
        <v>297.70000000000005</v>
      </c>
      <c r="D17" s="3">
        <v>42.819999999999936</v>
      </c>
    </row>
    <row r="18" spans="2:4" x14ac:dyDescent="0.3">
      <c r="B18" s="1" t="s">
        <v>9</v>
      </c>
      <c r="C18" s="4">
        <v>0.21041843370087648</v>
      </c>
      <c r="D18" s="4">
        <v>2.5645632696085437E-2</v>
      </c>
    </row>
    <row r="19" spans="2:4" x14ac:dyDescent="0.3">
      <c r="C19" s="2" t="s">
        <v>25</v>
      </c>
      <c r="D19" s="2" t="s">
        <v>26</v>
      </c>
    </row>
    <row r="20" spans="2:4" x14ac:dyDescent="0.3">
      <c r="B20" s="1" t="s">
        <v>10</v>
      </c>
      <c r="C20" s="32">
        <v>3500</v>
      </c>
      <c r="D20" s="32">
        <v>3501</v>
      </c>
    </row>
    <row r="21" spans="2:4" x14ac:dyDescent="0.3">
      <c r="B21" s="1" t="s">
        <v>15</v>
      </c>
      <c r="C21" s="3">
        <v>5012.5</v>
      </c>
      <c r="D21" s="3">
        <v>5013</v>
      </c>
    </row>
    <row r="22" spans="2:4" x14ac:dyDescent="0.3">
      <c r="B22" s="1" t="s">
        <v>16</v>
      </c>
      <c r="C22" s="3">
        <v>4167.72</v>
      </c>
      <c r="D22" s="3">
        <v>4394.5200000000004</v>
      </c>
    </row>
    <row r="23" spans="2:4" x14ac:dyDescent="0.3">
      <c r="B23" s="1" t="s">
        <v>17</v>
      </c>
      <c r="C23" s="3">
        <v>844.77999999999975</v>
      </c>
      <c r="D23" s="3">
        <v>617.97999999999956</v>
      </c>
    </row>
    <row r="24" spans="2:4" x14ac:dyDescent="0.3">
      <c r="B24" s="1" t="s">
        <v>9</v>
      </c>
      <c r="C24" s="4">
        <v>0.2026959584617008</v>
      </c>
      <c r="D24" s="4">
        <v>0.14062514222258621</v>
      </c>
    </row>
    <row r="25" spans="2:4" x14ac:dyDescent="0.3">
      <c r="C25" s="2" t="s">
        <v>25</v>
      </c>
      <c r="D25" s="2" t="s">
        <v>26</v>
      </c>
    </row>
    <row r="26" spans="2:4" x14ac:dyDescent="0.3">
      <c r="B26" s="1" t="s">
        <v>10</v>
      </c>
      <c r="C26" s="32">
        <v>7000</v>
      </c>
      <c r="D26" s="32">
        <v>7001</v>
      </c>
    </row>
    <row r="27" spans="2:4" x14ac:dyDescent="0.3">
      <c r="B27" s="1" t="s">
        <v>15</v>
      </c>
      <c r="C27" s="3">
        <v>6762.5</v>
      </c>
      <c r="D27" s="3">
        <v>6762.75</v>
      </c>
    </row>
    <row r="28" spans="2:4" x14ac:dyDescent="0.3">
      <c r="B28" s="1" t="s">
        <v>16</v>
      </c>
      <c r="C28" s="3">
        <v>5722.92</v>
      </c>
      <c r="D28" s="3">
        <v>5938.92</v>
      </c>
    </row>
    <row r="29" spans="2:4" x14ac:dyDescent="0.3">
      <c r="B29" s="1" t="s">
        <v>17</v>
      </c>
      <c r="C29" s="3">
        <v>1039.58</v>
      </c>
      <c r="D29" s="3">
        <v>823.57999999999993</v>
      </c>
    </row>
    <row r="30" spans="2:4" x14ac:dyDescent="0.3">
      <c r="B30" s="1" t="s">
        <v>9</v>
      </c>
      <c r="C30" s="4">
        <v>0.1816520237920502</v>
      </c>
      <c r="D30" s="4">
        <v>0.13867504529443062</v>
      </c>
    </row>
  </sheetData>
  <dataValidations count="1">
    <dataValidation type="whole" operator="greaterThan" allowBlank="1" showInputMessage="1" showErrorMessage="1" errorTitle="TipoIncorrecto" error="Favor de introducir entero positivo" promptTitle="EnteroPositivo" prompt="Ingresar numero entero positivo" sqref="C14" xr:uid="{46958EDD-F737-48ED-A968-95D6BFADBECE}">
      <formula1>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Definitivo 2023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</dc:creator>
  <cp:lastModifiedBy>Patricia Mendoza Reyes</cp:lastModifiedBy>
  <dcterms:created xsi:type="dcterms:W3CDTF">2023-01-18T14:02:33Z</dcterms:created>
  <dcterms:modified xsi:type="dcterms:W3CDTF">2023-01-26T04:09:46Z</dcterms:modified>
</cp:coreProperties>
</file>